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45" yWindow="-45" windowWidth="16020" windowHeight="12030" firstSheet="1" activeTab="4"/>
  </bookViews>
  <sheets>
    <sheet name="Wartość bieżąca" sheetId="1" r:id="rId1"/>
    <sheet name="Wartość przyszła" sheetId="2" r:id="rId2"/>
    <sheet name="Płatności" sheetId="3" r:id="rId3"/>
    <sheet name="Stopa" sheetId="4" r:id="rId4"/>
    <sheet name="Okres" sheetId="5" r:id="rId5"/>
  </sheets>
  <calcPr calcId="124519"/>
</workbook>
</file>

<file path=xl/calcChain.xml><?xml version="1.0" encoding="utf-8"?>
<calcChain xmlns="http://schemas.openxmlformats.org/spreadsheetml/2006/main">
  <c r="B9" i="4"/>
  <c r="B21"/>
  <c r="H8" i="1"/>
  <c r="B8"/>
  <c r="J3" i="2"/>
  <c r="J2"/>
  <c r="J8" s="1"/>
  <c r="F3"/>
  <c r="F2"/>
  <c r="F8" s="1"/>
  <c r="D8" i="1"/>
  <c r="F3" i="4" l="1"/>
  <c r="F9" s="1"/>
  <c r="I2" s="1"/>
  <c r="J6" s="1"/>
  <c r="K6" s="1"/>
  <c r="L6" s="1"/>
  <c r="F3" i="5"/>
  <c r="F2"/>
  <c r="D5"/>
  <c r="D2"/>
  <c r="B2"/>
  <c r="D9" i="4"/>
  <c r="D3" i="3"/>
  <c r="D2"/>
  <c r="D8" s="1"/>
  <c r="B3"/>
  <c r="B2"/>
  <c r="B8" s="1"/>
  <c r="H8" i="2"/>
  <c r="D8"/>
  <c r="B3"/>
  <c r="B2"/>
  <c r="B8"/>
  <c r="H2" i="1"/>
  <c r="F8"/>
  <c r="B9" i="5" l="1"/>
  <c r="B8"/>
  <c r="D8"/>
  <c r="D9"/>
  <c r="F8"/>
  <c r="F9"/>
  <c r="J7" i="4"/>
  <c r="K7" s="1"/>
  <c r="L7" s="1"/>
  <c r="J8" l="1"/>
  <c r="K8" s="1"/>
  <c r="L8" s="1"/>
  <c r="J9" l="1"/>
  <c r="K9" s="1"/>
  <c r="L9" s="1"/>
  <c r="J10" l="1"/>
  <c r="K10" s="1"/>
  <c r="L10" s="1"/>
  <c r="J11" l="1"/>
  <c r="K11" s="1"/>
  <c r="L11" s="1"/>
  <c r="J12" l="1"/>
  <c r="K12" s="1"/>
  <c r="L12" s="1"/>
  <c r="J13" l="1"/>
  <c r="K13" s="1"/>
  <c r="L13" s="1"/>
  <c r="J14" l="1"/>
  <c r="K14" s="1"/>
  <c r="L14" s="1"/>
  <c r="J15" l="1"/>
  <c r="K15" s="1"/>
  <c r="L15" s="1"/>
  <c r="J16" l="1"/>
  <c r="K16" s="1"/>
  <c r="L16" s="1"/>
  <c r="J17" l="1"/>
  <c r="K17" s="1"/>
  <c r="L17" s="1"/>
</calcChain>
</file>

<file path=xl/sharedStrings.xml><?xml version="1.0" encoding="utf-8"?>
<sst xmlns="http://schemas.openxmlformats.org/spreadsheetml/2006/main" count="54" uniqueCount="35">
  <si>
    <t>PV, Renta roczna</t>
  </si>
  <si>
    <t>Stopa procentowa:</t>
  </si>
  <si>
    <t>Okres czasu:</t>
  </si>
  <si>
    <t>Płatność:</t>
  </si>
  <si>
    <t>Wartość przyszła:</t>
  </si>
  <si>
    <t>Typ:</t>
  </si>
  <si>
    <t>Wartość bieżąca:</t>
  </si>
  <si>
    <t>PV, Suma całkowita</t>
  </si>
  <si>
    <t>PV, Renta roczna i suma całkowita</t>
  </si>
  <si>
    <t>FV - wartość przyszła płatności</t>
  </si>
  <si>
    <t>Stopa:</t>
  </si>
  <si>
    <t>Okresy czasu:</t>
  </si>
  <si>
    <t>'Wartość bieżąca:</t>
  </si>
  <si>
    <t>'Wartość przyszła:</t>
  </si>
  <si>
    <t>FV - Wartość przyszła kwoty jednorazowej</t>
  </si>
  <si>
    <t>FV - Wartość przyszła płatności i kwoty jednorazowej</t>
  </si>
  <si>
    <t>Raty kredytu</t>
  </si>
  <si>
    <t>Świadczenia emerytalne</t>
  </si>
  <si>
    <t>Pożyczka krótkoterminowa</t>
  </si>
  <si>
    <t>Okres:</t>
  </si>
  <si>
    <t>Przypuszczenie:</t>
  </si>
  <si>
    <t>Stopa wzrostu</t>
  </si>
  <si>
    <t>Plan amortyzacji</t>
  </si>
  <si>
    <t>Stopa oprocentowania:</t>
  </si>
  <si>
    <t>Numer płatności</t>
  </si>
  <si>
    <t>Kwota płatności</t>
  </si>
  <si>
    <t>Część odsetkowa</t>
  </si>
  <si>
    <t>Saldo</t>
  </si>
  <si>
    <t>Część główna</t>
  </si>
  <si>
    <t>Pożyczka nieoprocentowana</t>
  </si>
  <si>
    <t>Liczba lat do emerytury</t>
  </si>
  <si>
    <t>1 000 zł tygodniowo</t>
  </si>
  <si>
    <t>Wcześniejsza spłata pożyczki</t>
  </si>
  <si>
    <t>Okres (miesiące):</t>
  </si>
  <si>
    <t>Okres (lata):</t>
  </si>
</sst>
</file>

<file path=xl/styles.xml><?xml version="1.0" encoding="utf-8"?>
<styleSheet xmlns="http://schemas.openxmlformats.org/spreadsheetml/2006/main">
  <numFmts count="8">
    <numFmt numFmtId="8" formatCode="#,##0.00\ &quot;zł&quot;;[Red]\-#,##0.00\ &quot;zł&quot;"/>
    <numFmt numFmtId="164" formatCode="&quot;$&quot;#,##0_);[Red]\(&quot;$&quot;#,##0\)"/>
    <numFmt numFmtId="165" formatCode="&quot;$&quot;#,##0.00_);[Red]\(&quot;$&quot;#,##0.00\)"/>
    <numFmt numFmtId="166" formatCode="_(* #,##0.00_);_(* \(#,##0.00\);_(* &quot;-&quot;??_);_(@_)"/>
    <numFmt numFmtId="167" formatCode="0.000%"/>
    <numFmt numFmtId="168" formatCode="_(* #,##0.0000_);_(* \(#,##0.0000\);_(* &quot;-&quot;??_);_(@_)"/>
    <numFmt numFmtId="169" formatCode="0.0%"/>
    <numFmt numFmtId="170" formatCode="0.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9" fontId="0" fillId="0" borderId="0" xfId="0" applyNumberFormat="1"/>
    <xf numFmtId="165" fontId="0" fillId="0" borderId="0" xfId="0" applyNumberFormat="1"/>
    <xf numFmtId="167" fontId="0" fillId="0" borderId="0" xfId="0" applyNumberFormat="1"/>
    <xf numFmtId="10" fontId="0" fillId="0" borderId="0" xfId="2" applyNumberFormat="1" applyFont="1"/>
    <xf numFmtId="168" fontId="0" fillId="0" borderId="0" xfId="1" applyNumberFormat="1" applyFont="1"/>
    <xf numFmtId="164" fontId="0" fillId="0" borderId="0" xfId="0" applyNumberFormat="1"/>
    <xf numFmtId="167" fontId="0" fillId="0" borderId="0" xfId="2" applyNumberFormat="1" applyFont="1"/>
    <xf numFmtId="0" fontId="0" fillId="0" borderId="0" xfId="0" applyNumberFormat="1"/>
    <xf numFmtId="0" fontId="0" fillId="0" borderId="0" xfId="1" applyNumberFormat="1" applyFont="1"/>
    <xf numFmtId="0" fontId="3" fillId="0" borderId="0" xfId="0" applyFont="1"/>
    <xf numFmtId="0" fontId="2" fillId="2" borderId="0" xfId="0" applyFont="1" applyFill="1" applyAlignment="1">
      <alignment horizontal="center" vertical="center" wrapText="1"/>
    </xf>
    <xf numFmtId="169" fontId="0" fillId="0" borderId="0" xfId="0" applyNumberFormat="1"/>
    <xf numFmtId="10" fontId="0" fillId="0" borderId="0" xfId="0" applyNumberFormat="1"/>
    <xf numFmtId="0" fontId="0" fillId="4" borderId="0" xfId="0" applyFill="1"/>
    <xf numFmtId="0" fontId="0" fillId="4" borderId="1" xfId="0" applyFill="1" applyBorder="1"/>
    <xf numFmtId="166" fontId="0" fillId="4" borderId="1" xfId="1" applyFont="1" applyFill="1" applyBorder="1"/>
    <xf numFmtId="10" fontId="0" fillId="4" borderId="0" xfId="0" applyNumberFormat="1" applyFill="1"/>
    <xf numFmtId="170" fontId="0" fillId="0" borderId="0" xfId="0" applyNumberFormat="1"/>
    <xf numFmtId="0" fontId="2" fillId="2" borderId="0" xfId="0" quotePrefix="1" applyFont="1" applyFill="1" applyAlignment="1">
      <alignment horizontal="center" vertical="center" wrapText="1"/>
    </xf>
    <xf numFmtId="0" fontId="3" fillId="0" borderId="0" xfId="0" quotePrefix="1" applyFont="1" applyAlignment="1">
      <alignment horizontal="left"/>
    </xf>
    <xf numFmtId="8" fontId="0" fillId="0" borderId="0" xfId="0" applyNumberFormat="1"/>
    <xf numFmtId="0" fontId="4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/>
    <xf numFmtId="0" fontId="4" fillId="2" borderId="0" xfId="0" quotePrefix="1" applyFont="1" applyFill="1" applyAlignment="1">
      <alignment horizontal="center"/>
    </xf>
    <xf numFmtId="0" fontId="3" fillId="4" borderId="0" xfId="0" quotePrefix="1" applyFont="1" applyFill="1" applyAlignment="1">
      <alignment horizontal="left"/>
    </xf>
    <xf numFmtId="0" fontId="3" fillId="3" borderId="1" xfId="0" quotePrefix="1" applyFont="1" applyFill="1" applyBorder="1" applyAlignment="1">
      <alignment horizontal="left" wrapText="1"/>
    </xf>
    <xf numFmtId="10" fontId="3" fillId="3" borderId="1" xfId="0" quotePrefix="1" applyNumberFormat="1" applyFont="1" applyFill="1" applyBorder="1" applyAlignment="1">
      <alignment horizontal="left" wrapText="1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"/>
  <sheetViews>
    <sheetView workbookViewId="0">
      <selection activeCell="A3" sqref="A3:A8"/>
    </sheetView>
  </sheetViews>
  <sheetFormatPr defaultRowHeight="15"/>
  <cols>
    <col min="1" max="1" width="19.42578125" customWidth="1"/>
    <col min="2" max="2" width="14.7109375" customWidth="1"/>
    <col min="3" max="3" width="4.140625" customWidth="1"/>
    <col min="4" max="4" width="14.140625" customWidth="1"/>
    <col min="5" max="5" width="3.28515625" customWidth="1"/>
    <col min="6" max="6" width="17.85546875" customWidth="1"/>
    <col min="7" max="7" width="4.85546875" customWidth="1"/>
    <col min="8" max="8" width="14.85546875" customWidth="1"/>
    <col min="11" max="11" width="27.7109375" customWidth="1"/>
  </cols>
  <sheetData>
    <row r="1" spans="1:8" ht="45">
      <c r="B1" s="19" t="s">
        <v>0</v>
      </c>
      <c r="D1" s="19" t="s">
        <v>0</v>
      </c>
      <c r="F1" s="19" t="s">
        <v>7</v>
      </c>
      <c r="H1" s="19" t="s">
        <v>8</v>
      </c>
    </row>
    <row r="2" spans="1:8">
      <c r="A2" s="20" t="s">
        <v>1</v>
      </c>
      <c r="B2" s="12">
        <v>0.12</v>
      </c>
      <c r="C2" s="1"/>
      <c r="D2" s="12">
        <v>0.12</v>
      </c>
      <c r="F2" s="12">
        <v>0.08</v>
      </c>
      <c r="H2" s="12">
        <f>10%/12</f>
        <v>8.3333333333333332E-3</v>
      </c>
    </row>
    <row r="3" spans="1:8">
      <c r="A3" s="20" t="s">
        <v>2</v>
      </c>
      <c r="B3">
        <v>10</v>
      </c>
      <c r="D3">
        <v>10</v>
      </c>
      <c r="F3">
        <v>15</v>
      </c>
      <c r="H3">
        <v>60</v>
      </c>
    </row>
    <row r="4" spans="1:8">
      <c r="A4" s="20" t="s">
        <v>3</v>
      </c>
      <c r="B4" s="21">
        <v>1200</v>
      </c>
      <c r="C4" s="2"/>
      <c r="D4" s="21">
        <v>-1200</v>
      </c>
      <c r="E4" s="2"/>
      <c r="F4" s="21">
        <v>0</v>
      </c>
      <c r="H4" s="21">
        <v>200</v>
      </c>
    </row>
    <row r="5" spans="1:8">
      <c r="A5" s="20" t="s">
        <v>4</v>
      </c>
      <c r="B5" s="21">
        <v>0</v>
      </c>
      <c r="C5" s="2"/>
      <c r="D5" s="21">
        <v>0</v>
      </c>
      <c r="E5" s="2"/>
      <c r="F5" s="21">
        <v>100000</v>
      </c>
      <c r="H5" s="21">
        <v>60000</v>
      </c>
    </row>
    <row r="6" spans="1:8">
      <c r="A6" s="20" t="s">
        <v>5</v>
      </c>
      <c r="B6">
        <v>0</v>
      </c>
      <c r="D6">
        <v>0</v>
      </c>
      <c r="F6">
        <v>0</v>
      </c>
      <c r="H6">
        <v>1</v>
      </c>
    </row>
    <row r="7" spans="1:8">
      <c r="A7" s="10"/>
    </row>
    <row r="8" spans="1:8">
      <c r="A8" s="20" t="s">
        <v>6</v>
      </c>
      <c r="B8" s="21">
        <f>PV(B2,B3,B4,B5,B6)</f>
        <v>-6780.2676340930411</v>
      </c>
      <c r="C8" s="2"/>
      <c r="D8" s="21">
        <f>PV(D2,D3,D4,D5,D6)</f>
        <v>6780.2676340930411</v>
      </c>
      <c r="F8" s="21">
        <f>PV(F2,F3,F4,F5,F6)</f>
        <v>-31524.170496588995</v>
      </c>
      <c r="H8" s="21">
        <f>PV(H2,H3,H4,H5,H6)</f>
        <v>-45958.83157458069</v>
      </c>
    </row>
  </sheetData>
  <pageMargins left="0.7" right="0.7" top="0.75" bottom="0.75" header="0.3" footer="0.3"/>
  <pageSetup paperSize="9" orientation="portrait" horizontalDpi="12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8"/>
  <sheetViews>
    <sheetView workbookViewId="0">
      <selection activeCell="A2" sqref="A2:A8"/>
    </sheetView>
  </sheetViews>
  <sheetFormatPr defaultRowHeight="15"/>
  <cols>
    <col min="1" max="1" width="19.85546875" customWidth="1"/>
    <col min="2" max="2" width="16" hidden="1" customWidth="1"/>
    <col min="3" max="3" width="12.140625" hidden="1" customWidth="1"/>
    <col min="4" max="4" width="13.85546875" hidden="1" customWidth="1"/>
    <col min="5" max="5" width="7" hidden="1" customWidth="1"/>
    <col min="6" max="6" width="16.85546875" hidden="1" customWidth="1"/>
    <col min="7" max="7" width="5.85546875" hidden="1" customWidth="1"/>
    <col min="8" max="8" width="17.140625" hidden="1" customWidth="1"/>
    <col min="9" max="9" width="4" hidden="1" customWidth="1"/>
    <col min="10" max="10" width="17.85546875" customWidth="1"/>
    <col min="13" max="13" width="18.28515625" customWidth="1"/>
  </cols>
  <sheetData>
    <row r="1" spans="1:10" ht="60">
      <c r="F1" s="19" t="s">
        <v>9</v>
      </c>
      <c r="H1" s="19" t="s">
        <v>14</v>
      </c>
      <c r="J1" s="19" t="s">
        <v>15</v>
      </c>
    </row>
    <row r="2" spans="1:10">
      <c r="A2" s="20" t="s">
        <v>1</v>
      </c>
      <c r="B2" s="3">
        <f>0.03/12</f>
        <v>2.5000000000000001E-3</v>
      </c>
      <c r="D2" s="3">
        <v>0.08</v>
      </c>
      <c r="F2" s="13">
        <f>3%/12</f>
        <v>2.5000000000000001E-3</v>
      </c>
      <c r="G2" s="3"/>
      <c r="H2" s="13">
        <v>0.08</v>
      </c>
      <c r="J2" s="3">
        <f>0.0575/12</f>
        <v>4.7916666666666672E-3</v>
      </c>
    </row>
    <row r="3" spans="1:10">
      <c r="A3" s="20" t="s">
        <v>11</v>
      </c>
      <c r="B3">
        <f>18*12</f>
        <v>216</v>
      </c>
      <c r="D3">
        <v>15</v>
      </c>
      <c r="F3">
        <f>18*12</f>
        <v>216</v>
      </c>
      <c r="H3">
        <v>15</v>
      </c>
      <c r="J3">
        <f>5*12</f>
        <v>60</v>
      </c>
    </row>
    <row r="4" spans="1:10">
      <c r="A4" s="20" t="s">
        <v>3</v>
      </c>
      <c r="B4" s="2">
        <v>50</v>
      </c>
      <c r="C4" s="2"/>
      <c r="D4" s="2">
        <v>0</v>
      </c>
      <c r="F4" s="21">
        <v>-50</v>
      </c>
      <c r="G4" s="2"/>
      <c r="H4" s="21">
        <v>0</v>
      </c>
      <c r="J4" s="21">
        <v>-900</v>
      </c>
    </row>
    <row r="5" spans="1:10">
      <c r="A5" s="20" t="s">
        <v>6</v>
      </c>
      <c r="B5" s="2">
        <v>0</v>
      </c>
      <c r="C5" s="2"/>
      <c r="D5" s="2">
        <v>-20000</v>
      </c>
      <c r="F5" s="21">
        <v>0</v>
      </c>
      <c r="G5" s="2"/>
      <c r="H5" s="21">
        <v>-20000</v>
      </c>
      <c r="J5" s="21">
        <v>150000</v>
      </c>
    </row>
    <row r="6" spans="1:10">
      <c r="A6" s="20" t="s">
        <v>5</v>
      </c>
      <c r="B6">
        <v>0</v>
      </c>
      <c r="D6">
        <v>0</v>
      </c>
      <c r="F6">
        <v>0</v>
      </c>
      <c r="H6">
        <v>0</v>
      </c>
      <c r="J6">
        <v>0</v>
      </c>
    </row>
    <row r="7" spans="1:10">
      <c r="A7" s="10"/>
    </row>
    <row r="8" spans="1:10">
      <c r="A8" s="20" t="s">
        <v>4</v>
      </c>
      <c r="B8" s="2">
        <f>FV(B2,B3,B4,B5,B6)</f>
        <v>-14297.017479776887</v>
      </c>
      <c r="D8" s="2">
        <f>FV(D2,D3,D4,D5,D6)</f>
        <v>63443.382283965431</v>
      </c>
      <c r="F8" s="21">
        <f>FV(F2,F3,F4,F5,F6)</f>
        <v>14297.017479776887</v>
      </c>
      <c r="G8" s="2"/>
      <c r="H8" s="21">
        <f>FV(H2,H3,H4,H5,H6)</f>
        <v>63443.382283965431</v>
      </c>
      <c r="J8" s="21">
        <f>FV(J2,J3,J4,J5,J6)</f>
        <v>-137435.09711555394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1"/>
  <sheetViews>
    <sheetView workbookViewId="0">
      <selection activeCell="G21" sqref="G21"/>
    </sheetView>
  </sheetViews>
  <sheetFormatPr defaultRowHeight="15"/>
  <cols>
    <col min="1" max="1" width="18.7109375" customWidth="1"/>
    <col min="2" max="2" width="14.5703125" customWidth="1"/>
    <col min="3" max="3" width="13" customWidth="1"/>
    <col min="4" max="4" width="15.140625" customWidth="1"/>
    <col min="7" max="7" width="20.28515625" customWidth="1"/>
  </cols>
  <sheetData>
    <row r="1" spans="1:4" ht="30">
      <c r="B1" s="19" t="s">
        <v>16</v>
      </c>
      <c r="D1" s="19" t="s">
        <v>17</v>
      </c>
    </row>
    <row r="2" spans="1:4">
      <c r="A2" s="20" t="s">
        <v>1</v>
      </c>
      <c r="B2" s="7">
        <f>0.021/12</f>
        <v>1.75E-3</v>
      </c>
      <c r="D2" s="7">
        <f>0.06/12</f>
        <v>5.0000000000000001E-3</v>
      </c>
    </row>
    <row r="3" spans="1:4">
      <c r="A3" s="20" t="s">
        <v>11</v>
      </c>
      <c r="B3" s="9">
        <f>4*12</f>
        <v>48</v>
      </c>
      <c r="C3" s="9"/>
      <c r="D3" s="9">
        <f>20*12</f>
        <v>240</v>
      </c>
    </row>
    <row r="4" spans="1:4">
      <c r="A4" s="20" t="s">
        <v>12</v>
      </c>
      <c r="B4" s="21">
        <v>28000</v>
      </c>
      <c r="C4" s="6"/>
      <c r="D4" s="21">
        <v>-700000</v>
      </c>
    </row>
    <row r="5" spans="1:4">
      <c r="A5" s="20" t="s">
        <v>13</v>
      </c>
      <c r="B5" s="21">
        <v>0</v>
      </c>
      <c r="C5" s="6"/>
      <c r="D5" s="21">
        <v>100000</v>
      </c>
    </row>
    <row r="6" spans="1:4">
      <c r="A6" s="20" t="s">
        <v>5</v>
      </c>
      <c r="B6" s="8">
        <v>0</v>
      </c>
      <c r="C6" s="8"/>
      <c r="D6" s="8">
        <v>0</v>
      </c>
    </row>
    <row r="7" spans="1:4">
      <c r="A7" s="10"/>
    </row>
    <row r="8" spans="1:4">
      <c r="A8" s="23" t="s">
        <v>3</v>
      </c>
      <c r="B8" s="21">
        <f>PMT(B2,B3,B4,B5,B6)</f>
        <v>-608.68626125891865</v>
      </c>
      <c r="D8" s="21">
        <f>PMT(D2,D3,D4,D5,D6)</f>
        <v>4798.5863508690563</v>
      </c>
    </row>
    <row r="21" spans="7:7">
      <c r="G21" s="2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1"/>
  <sheetViews>
    <sheetView workbookViewId="0">
      <selection activeCell="K25" sqref="K25"/>
    </sheetView>
  </sheetViews>
  <sheetFormatPr defaultRowHeight="15"/>
  <cols>
    <col min="1" max="1" width="18" customWidth="1"/>
    <col min="2" max="2" width="16.7109375" hidden="1" customWidth="1"/>
    <col min="3" max="3" width="5.42578125" hidden="1" customWidth="1"/>
    <col min="4" max="4" width="14.7109375" hidden="1" customWidth="1"/>
    <col min="5" max="5" width="5.42578125" hidden="1" customWidth="1"/>
    <col min="6" max="6" width="19.140625" customWidth="1"/>
    <col min="8" max="8" width="21.85546875" customWidth="1"/>
    <col min="10" max="10" width="11.7109375" customWidth="1"/>
    <col min="11" max="11" width="18.28515625" customWidth="1"/>
    <col min="12" max="12" width="11.28515625" customWidth="1"/>
  </cols>
  <sheetData>
    <row r="1" spans="1:12" ht="45">
      <c r="B1" s="19" t="s">
        <v>18</v>
      </c>
      <c r="D1" s="11" t="s">
        <v>21</v>
      </c>
      <c r="F1" s="19" t="s">
        <v>29</v>
      </c>
      <c r="H1" s="25" t="s">
        <v>22</v>
      </c>
      <c r="I1" s="22"/>
      <c r="J1" s="22"/>
      <c r="K1" s="22"/>
      <c r="L1" s="22"/>
    </row>
    <row r="2" spans="1:12">
      <c r="A2" s="20" t="s">
        <v>19</v>
      </c>
      <c r="B2">
        <v>1</v>
      </c>
      <c r="D2">
        <v>26</v>
      </c>
      <c r="F2">
        <v>12</v>
      </c>
      <c r="H2" s="26" t="s">
        <v>23</v>
      </c>
      <c r="I2" s="17">
        <f>F9</f>
        <v>0.35074248921054219</v>
      </c>
      <c r="J2" s="14"/>
      <c r="K2" s="14"/>
      <c r="L2" s="14"/>
    </row>
    <row r="3" spans="1:12">
      <c r="A3" s="20" t="s">
        <v>3</v>
      </c>
      <c r="B3" s="21">
        <v>0</v>
      </c>
      <c r="C3" s="6"/>
      <c r="D3" s="21">
        <v>-200</v>
      </c>
      <c r="F3" s="21">
        <f>-3000/12</f>
        <v>-250</v>
      </c>
      <c r="H3" s="14"/>
      <c r="I3" s="17"/>
      <c r="J3" s="14"/>
      <c r="K3" s="14"/>
      <c r="L3" s="14"/>
    </row>
    <row r="4" spans="1:12" ht="30">
      <c r="A4" s="20" t="s">
        <v>6</v>
      </c>
      <c r="B4" s="21">
        <v>200</v>
      </c>
      <c r="C4" s="6"/>
      <c r="D4" s="21">
        <v>-40000</v>
      </c>
      <c r="F4" s="21">
        <v>2500</v>
      </c>
      <c r="H4" s="27" t="s">
        <v>24</v>
      </c>
      <c r="I4" s="28" t="s">
        <v>25</v>
      </c>
      <c r="J4" s="27" t="s">
        <v>26</v>
      </c>
      <c r="K4" s="27" t="s">
        <v>28</v>
      </c>
      <c r="L4" s="27" t="s">
        <v>27</v>
      </c>
    </row>
    <row r="5" spans="1:12">
      <c r="A5" s="20" t="s">
        <v>4</v>
      </c>
      <c r="B5" s="21">
        <v>-230</v>
      </c>
      <c r="C5" s="6"/>
      <c r="D5" s="21">
        <v>62000</v>
      </c>
      <c r="F5" s="21">
        <v>0</v>
      </c>
      <c r="H5" s="15"/>
      <c r="I5" s="16"/>
      <c r="J5" s="16"/>
      <c r="K5" s="16"/>
      <c r="L5" s="16">
        <v>2500</v>
      </c>
    </row>
    <row r="6" spans="1:12">
      <c r="A6" s="20" t="s">
        <v>5</v>
      </c>
      <c r="B6">
        <v>0</v>
      </c>
      <c r="D6">
        <v>0</v>
      </c>
      <c r="F6">
        <v>0</v>
      </c>
      <c r="H6" s="15">
        <v>1</v>
      </c>
      <c r="I6" s="16">
        <v>250</v>
      </c>
      <c r="J6" s="16">
        <f t="shared" ref="J6:J17" si="0">L5*$I$2/12</f>
        <v>73.071351918862959</v>
      </c>
      <c r="K6" s="16">
        <f>I6-J6</f>
        <v>176.92864808113706</v>
      </c>
      <c r="L6" s="16">
        <f>L5-K6</f>
        <v>2323.071351918863</v>
      </c>
    </row>
    <row r="7" spans="1:12">
      <c r="A7" s="20" t="s">
        <v>20</v>
      </c>
      <c r="B7" s="4">
        <v>0.01</v>
      </c>
      <c r="C7" s="4"/>
      <c r="D7" s="4">
        <v>0.01</v>
      </c>
      <c r="F7" s="4">
        <v>0.01</v>
      </c>
      <c r="H7" s="15">
        <v>2</v>
      </c>
      <c r="I7" s="16">
        <v>250</v>
      </c>
      <c r="J7" s="16">
        <f t="shared" si="0"/>
        <v>67.899985715476788</v>
      </c>
      <c r="K7" s="16">
        <f t="shared" ref="K7:K14" si="1">I7-J7</f>
        <v>182.10001428452321</v>
      </c>
      <c r="L7" s="16">
        <f t="shared" ref="L7:L14" si="2">L6-K7</f>
        <v>2140.9713376343398</v>
      </c>
    </row>
    <row r="8" spans="1:12">
      <c r="A8" s="10"/>
      <c r="H8" s="15">
        <v>3</v>
      </c>
      <c r="I8" s="16">
        <v>250</v>
      </c>
      <c r="J8" s="16">
        <f t="shared" si="0"/>
        <v>62.577468024191042</v>
      </c>
      <c r="K8" s="16">
        <f t="shared" si="1"/>
        <v>187.42253197580897</v>
      </c>
      <c r="L8" s="16">
        <f t="shared" si="2"/>
        <v>1953.5488056585309</v>
      </c>
    </row>
    <row r="9" spans="1:12">
      <c r="A9" s="20" t="s">
        <v>1</v>
      </c>
      <c r="B9" s="4">
        <f>RATE(B2,B3,B4,B5,B6,B7)*365/14</f>
        <v>3.9107142857142825</v>
      </c>
      <c r="D9" s="4">
        <f>RATE(D2,D3,D4,D5,D6,D7)*26</f>
        <v>0.33622524444920304</v>
      </c>
      <c r="F9" s="4">
        <f>RATE(F2,F3,F4,F5,F6,F7)*12</f>
        <v>0.35074248921054219</v>
      </c>
      <c r="H9" s="15">
        <v>4</v>
      </c>
      <c r="I9" s="16">
        <v>250</v>
      </c>
      <c r="J9" s="16">
        <f t="shared" si="0"/>
        <v>57.099380907579565</v>
      </c>
      <c r="K9" s="16">
        <f t="shared" si="1"/>
        <v>192.90061909242044</v>
      </c>
      <c r="L9" s="16">
        <f t="shared" si="2"/>
        <v>1760.6481865661106</v>
      </c>
    </row>
    <row r="10" spans="1:12">
      <c r="B10" s="5"/>
      <c r="H10" s="15">
        <v>5</v>
      </c>
      <c r="I10" s="16">
        <v>250</v>
      </c>
      <c r="J10" s="16">
        <f t="shared" si="0"/>
        <v>51.461177298352055</v>
      </c>
      <c r="K10" s="16">
        <f t="shared" si="1"/>
        <v>198.53882270164794</v>
      </c>
      <c r="L10" s="16">
        <f t="shared" si="2"/>
        <v>1562.1093638644627</v>
      </c>
    </row>
    <row r="11" spans="1:12">
      <c r="H11" s="15">
        <v>6</v>
      </c>
      <c r="I11" s="16">
        <v>250</v>
      </c>
      <c r="J11" s="16">
        <f t="shared" si="0"/>
        <v>45.658177225076514</v>
      </c>
      <c r="K11" s="16">
        <f t="shared" si="1"/>
        <v>204.34182277492349</v>
      </c>
      <c r="L11" s="16">
        <f t="shared" si="2"/>
        <v>1357.7675410895392</v>
      </c>
    </row>
    <row r="12" spans="1:12">
      <c r="H12" s="15">
        <v>7</v>
      </c>
      <c r="I12" s="16">
        <v>250</v>
      </c>
      <c r="J12" s="16">
        <f t="shared" si="0"/>
        <v>39.685563927585171</v>
      </c>
      <c r="K12" s="16">
        <f t="shared" si="1"/>
        <v>210.31443607241482</v>
      </c>
      <c r="L12" s="16">
        <f t="shared" si="2"/>
        <v>1147.4531050171245</v>
      </c>
    </row>
    <row r="13" spans="1:12">
      <c r="H13" s="15">
        <v>8</v>
      </c>
      <c r="I13" s="16">
        <v>250</v>
      </c>
      <c r="J13" s="16">
        <f t="shared" si="0"/>
        <v>33.538379858839328</v>
      </c>
      <c r="K13" s="16">
        <f t="shared" si="1"/>
        <v>216.46162014116067</v>
      </c>
      <c r="L13" s="16">
        <f t="shared" si="2"/>
        <v>930.99148487596381</v>
      </c>
    </row>
    <row r="14" spans="1:12">
      <c r="H14" s="15">
        <v>9</v>
      </c>
      <c r="I14" s="16">
        <v>250</v>
      </c>
      <c r="J14" s="16">
        <f t="shared" si="0"/>
        <v>27.21152256993453</v>
      </c>
      <c r="K14" s="16">
        <f t="shared" si="1"/>
        <v>222.78847743006548</v>
      </c>
      <c r="L14" s="16">
        <f t="shared" si="2"/>
        <v>708.20300744589827</v>
      </c>
    </row>
    <row r="15" spans="1:12">
      <c r="H15" s="15">
        <v>10</v>
      </c>
      <c r="I15" s="16">
        <v>250</v>
      </c>
      <c r="J15" s="16">
        <f t="shared" si="0"/>
        <v>20.699740474830541</v>
      </c>
      <c r="K15" s="16">
        <f t="shared" ref="K15:K17" si="3">I15-J15</f>
        <v>229.30025952516945</v>
      </c>
      <c r="L15" s="16">
        <f t="shared" ref="L15:L17" si="4">L14-K15</f>
        <v>478.90274792072881</v>
      </c>
    </row>
    <row r="16" spans="1:12">
      <c r="H16" s="15">
        <v>11</v>
      </c>
      <c r="I16" s="16">
        <v>250</v>
      </c>
      <c r="J16" s="16">
        <f t="shared" si="0"/>
        <v>13.997628491290435</v>
      </c>
      <c r="K16" s="16">
        <f t="shared" si="3"/>
        <v>236.00237150870956</v>
      </c>
      <c r="L16" s="16">
        <f t="shared" si="4"/>
        <v>242.90037641201926</v>
      </c>
    </row>
    <row r="17" spans="2:12">
      <c r="H17" s="15">
        <v>12</v>
      </c>
      <c r="I17" s="16">
        <v>250</v>
      </c>
      <c r="J17" s="16">
        <f t="shared" si="0"/>
        <v>7.0996235544107753</v>
      </c>
      <c r="K17" s="16">
        <f t="shared" si="3"/>
        <v>242.90037644558922</v>
      </c>
      <c r="L17" s="16">
        <f t="shared" si="4"/>
        <v>-3.3569961033208529E-8</v>
      </c>
    </row>
    <row r="21" spans="2:12">
      <c r="B21" s="24">
        <f>RATE(1,0,200,-230,0,0.01)*365/14</f>
        <v>3.9107142857142825</v>
      </c>
    </row>
  </sheetData>
  <mergeCells count="1">
    <mergeCell ref="H1:L1"/>
  </mergeCells>
  <pageMargins left="0.7" right="0.7" top="0.75" bottom="0.75" header="0.3" footer="0.3"/>
  <pageSetup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>
      <selection activeCell="K34" sqref="K34"/>
    </sheetView>
  </sheetViews>
  <sheetFormatPr defaultRowHeight="15"/>
  <cols>
    <col min="1" max="1" width="18.28515625" customWidth="1"/>
    <col min="2" max="2" width="14.28515625" hidden="1" customWidth="1"/>
    <col min="3" max="3" width="5.42578125" hidden="1" customWidth="1"/>
    <col min="4" max="4" width="13.140625" hidden="1" customWidth="1"/>
    <col min="5" max="5" width="5.42578125" hidden="1" customWidth="1"/>
    <col min="6" max="6" width="13" customWidth="1"/>
  </cols>
  <sheetData>
    <row r="1" spans="1:6" ht="45">
      <c r="B1" s="19" t="s">
        <v>30</v>
      </c>
      <c r="D1" s="19" t="s">
        <v>31</v>
      </c>
      <c r="F1" s="19" t="s">
        <v>32</v>
      </c>
    </row>
    <row r="2" spans="1:6">
      <c r="A2" s="20" t="s">
        <v>10</v>
      </c>
      <c r="B2" s="7">
        <f>0.1/12</f>
        <v>8.3333333333333332E-3</v>
      </c>
      <c r="C2" s="7"/>
      <c r="D2" s="7">
        <f>0.1/12</f>
        <v>8.3333333333333332E-3</v>
      </c>
      <c r="E2" s="7"/>
      <c r="F2" s="7">
        <f>0.0575/12</f>
        <v>4.7916666666666672E-3</v>
      </c>
    </row>
    <row r="3" spans="1:6">
      <c r="A3" s="20" t="s">
        <v>3</v>
      </c>
      <c r="B3" s="21">
        <v>-100</v>
      </c>
      <c r="C3" s="6"/>
      <c r="D3" s="21">
        <v>-100</v>
      </c>
      <c r="E3" s="6"/>
      <c r="F3" s="21">
        <f>PMT(0.075/12,20*12,200000,0)</f>
        <v>-1611.186387103608</v>
      </c>
    </row>
    <row r="4" spans="1:6">
      <c r="A4" s="20" t="s">
        <v>6</v>
      </c>
      <c r="B4" s="21">
        <v>-350000</v>
      </c>
      <c r="C4" s="6"/>
      <c r="D4" s="21">
        <v>-350000</v>
      </c>
      <c r="E4" s="6"/>
      <c r="F4" s="21">
        <v>200000</v>
      </c>
    </row>
    <row r="5" spans="1:6">
      <c r="A5" s="20" t="s">
        <v>4</v>
      </c>
      <c r="B5" s="21">
        <v>500000</v>
      </c>
      <c r="C5" s="6"/>
      <c r="D5" s="21">
        <f>PV(0.1/52,20*52,-1000,0,0)</f>
        <v>449490.36081038794</v>
      </c>
      <c r="E5" s="6"/>
      <c r="F5" s="21">
        <v>0</v>
      </c>
    </row>
    <row r="6" spans="1:6">
      <c r="A6" s="20" t="s">
        <v>5</v>
      </c>
      <c r="B6">
        <v>0</v>
      </c>
      <c r="D6">
        <v>0</v>
      </c>
      <c r="F6">
        <v>0</v>
      </c>
    </row>
    <row r="7" spans="1:6">
      <c r="A7" s="10"/>
    </row>
    <row r="8" spans="1:6">
      <c r="A8" s="20" t="s">
        <v>33</v>
      </c>
      <c r="B8" s="18">
        <f>NPER(B2,B3,B4,B5,B6)</f>
        <v>41.774750039831552</v>
      </c>
      <c r="C8" s="18"/>
      <c r="D8" s="18">
        <f>NPER(D2,D3,D4,D5,D6)</f>
        <v>29.259275183362529</v>
      </c>
      <c r="E8" s="18"/>
      <c r="F8" s="18">
        <f>(20*12)-NPER(F2,F3,F4,F5,F6)</f>
        <v>51.018446445452611</v>
      </c>
    </row>
    <row r="9" spans="1:6">
      <c r="A9" s="20" t="s">
        <v>34</v>
      </c>
      <c r="B9" s="18">
        <f>NPER(B2,B3,B4,B5,B6)/12</f>
        <v>3.4812291699859625</v>
      </c>
      <c r="C9" s="18"/>
      <c r="D9" s="18">
        <f>NPER(D2,D3,D4,D5,D6)/12</f>
        <v>2.4382729319468774</v>
      </c>
      <c r="E9" s="18"/>
      <c r="F9" s="18">
        <f>((20*12)-NPER(F2,F3,F4,F5,F6))/12</f>
        <v>4.2515372037877173</v>
      </c>
    </row>
    <row r="12" spans="1:6">
      <c r="D12" s="2"/>
    </row>
    <row r="21" spans="6:6">
      <c r="F21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Wartość bieżąca</vt:lpstr>
      <vt:lpstr>Wartość przyszła</vt:lpstr>
      <vt:lpstr>Płatności</vt:lpstr>
      <vt:lpstr>Stopa</vt:lpstr>
      <vt:lpstr>Okres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basic financial formulas.xlsx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2006-10-02T02:16:11Z</dcterms:created>
  <dcterms:modified xsi:type="dcterms:W3CDTF">2007-09-07T14:54:39Z</dcterms:modified>
  <cp:category>http://www.j-walk.com/ss</cp:category>
</cp:coreProperties>
</file>